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Eigene DatenBeregnungen\"/>
    </mc:Choice>
  </mc:AlternateContent>
  <bookViews>
    <workbookView xWindow="0" yWindow="0" windowWidth="13725" windowHeight="11490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 l="1"/>
  <c r="G20" i="1"/>
  <c r="H20" i="1" s="1"/>
  <c r="E21" i="1"/>
  <c r="H21" i="1"/>
  <c r="D7" i="1" l="1"/>
  <c r="C7" i="1"/>
  <c r="E7" i="1" s="1"/>
  <c r="K6" i="1"/>
  <c r="K4" i="1"/>
  <c r="H70" i="1"/>
  <c r="H65" i="1"/>
  <c r="E65" i="1"/>
  <c r="H59" i="1"/>
  <c r="E59" i="1"/>
  <c r="H57" i="1"/>
  <c r="E57" i="1"/>
  <c r="H56" i="1"/>
  <c r="G63" i="1" s="1"/>
  <c r="H63" i="1" s="1"/>
  <c r="E56" i="1"/>
  <c r="D63" i="1" s="1"/>
  <c r="E63" i="1" s="1"/>
  <c r="D6" i="1"/>
  <c r="H48" i="1"/>
  <c r="H43" i="1"/>
  <c r="E43" i="1"/>
  <c r="H37" i="1"/>
  <c r="E37" i="1"/>
  <c r="H35" i="1"/>
  <c r="E35" i="1"/>
  <c r="H34" i="1"/>
  <c r="G41" i="1" s="1"/>
  <c r="H41" i="1" s="1"/>
  <c r="E34" i="1"/>
  <c r="D41" i="1" s="1"/>
  <c r="E41" i="1" s="1"/>
  <c r="H15" i="1"/>
  <c r="E15" i="1"/>
  <c r="D5" i="1"/>
  <c r="E5" i="1" s="1"/>
  <c r="D4" i="1"/>
  <c r="E4" i="1" s="1"/>
  <c r="H26" i="1"/>
  <c r="H13" i="1"/>
  <c r="H12" i="1"/>
  <c r="G19" i="1" s="1"/>
  <c r="H19" i="1" s="1"/>
  <c r="E13" i="1"/>
  <c r="E12" i="1"/>
  <c r="G64" i="1" l="1"/>
  <c r="H64" i="1" s="1"/>
  <c r="D64" i="1"/>
  <c r="E64" i="1" s="1"/>
  <c r="E66" i="1" s="1"/>
  <c r="E8" i="1"/>
  <c r="G42" i="1"/>
  <c r="H42" i="1" s="1"/>
  <c r="D42" i="1"/>
  <c r="E42" i="1" s="1"/>
  <c r="E44" i="1" s="1"/>
  <c r="D19" i="1"/>
  <c r="E19" i="1" s="1"/>
  <c r="E22" i="1" s="1"/>
  <c r="E23" i="1" s="1"/>
  <c r="C40" i="1" l="1"/>
  <c r="F62" i="1"/>
  <c r="H62" i="1" s="1"/>
  <c r="H66" i="1" s="1"/>
  <c r="H69" i="1" s="1"/>
  <c r="C62" i="1"/>
  <c r="E69" i="1"/>
  <c r="E67" i="1"/>
  <c r="E68" i="1" s="1"/>
  <c r="F18" i="1"/>
  <c r="H18" i="1" s="1"/>
  <c r="H22" i="1" s="1"/>
  <c r="F40" i="1"/>
  <c r="H40" i="1" s="1"/>
  <c r="H44" i="1" s="1"/>
  <c r="H47" i="1" s="1"/>
  <c r="C18" i="1"/>
  <c r="E47" i="1"/>
  <c r="E45" i="1"/>
  <c r="E46" i="1" s="1"/>
  <c r="E25" i="1"/>
  <c r="E24" i="1"/>
  <c r="H67" i="1" l="1"/>
  <c r="H71" i="1" s="1"/>
  <c r="H72" i="1" s="1"/>
  <c r="H23" i="1"/>
  <c r="H24" i="1" s="1"/>
  <c r="H25" i="1"/>
  <c r="H45" i="1"/>
  <c r="H46" i="1" s="1"/>
  <c r="H68" i="1" l="1"/>
  <c r="H27" i="1"/>
  <c r="H28" i="1" s="1"/>
  <c r="H49" i="1"/>
  <c r="H50" i="1" s="1"/>
</calcChain>
</file>

<file path=xl/sharedStrings.xml><?xml version="1.0" encoding="utf-8"?>
<sst xmlns="http://schemas.openxmlformats.org/spreadsheetml/2006/main" count="109" uniqueCount="52">
  <si>
    <t>Rüben ohne Beregnung</t>
  </si>
  <si>
    <t>Preis €/Einheit</t>
  </si>
  <si>
    <t>Einheit</t>
  </si>
  <si>
    <t>Erlös €/ha</t>
  </si>
  <si>
    <t>Pflanzenschutz</t>
  </si>
  <si>
    <t>Maschinenkosten ohne Beregnung</t>
  </si>
  <si>
    <t>Sonstiges</t>
  </si>
  <si>
    <t>Summe Kosten</t>
  </si>
  <si>
    <t xml:space="preserve">Kostendeckung bei </t>
  </si>
  <si>
    <t xml:space="preserve">Mehrertrag </t>
  </si>
  <si>
    <t>Gewinnzuwachs</t>
  </si>
  <si>
    <t>Rüben mit Beregnung</t>
  </si>
  <si>
    <t>€/ha</t>
  </si>
  <si>
    <t>€/dt</t>
  </si>
  <si>
    <t>dt/mm</t>
  </si>
  <si>
    <t>€/mm</t>
  </si>
  <si>
    <t>€/Jahr</t>
  </si>
  <si>
    <t>€/m³</t>
  </si>
  <si>
    <t>Unterhaltung</t>
  </si>
  <si>
    <t>Beregnungsnungsanlage</t>
  </si>
  <si>
    <t>Investionskosten</t>
  </si>
  <si>
    <t>Gesamtkosten</t>
  </si>
  <si>
    <t>m³/Jahr</t>
  </si>
  <si>
    <t>Abschreibung     [Jahr]</t>
  </si>
  <si>
    <t>Zins        [%]</t>
  </si>
  <si>
    <t xml:space="preserve">Betriebskosten [EnergieEinheit/Jahr] </t>
  </si>
  <si>
    <t>l Diesel/h bei 50 m³/h</t>
  </si>
  <si>
    <t>kwh/h bei 50m³/h</t>
  </si>
  <si>
    <t>€/l Diesel</t>
  </si>
  <si>
    <t>€/kwh Strom</t>
  </si>
  <si>
    <t>Beregnung [€/mm]</t>
  </si>
  <si>
    <t>Vertragsrüben [€/dt]</t>
  </si>
  <si>
    <t>Saatgut [€/Einheit]</t>
  </si>
  <si>
    <t>Grunddüngung Kali/Schwefel/Phosphor</t>
  </si>
  <si>
    <t>N-Düngung [€/kg N]</t>
  </si>
  <si>
    <t>Getreide ohne Beregnung</t>
  </si>
  <si>
    <t>Getreide mit Beregnung</t>
  </si>
  <si>
    <t>Verkaufspreis [€/dt]</t>
  </si>
  <si>
    <t>Überschuss</t>
  </si>
  <si>
    <t>Auslastung</t>
  </si>
  <si>
    <t>Energiekosten</t>
  </si>
  <si>
    <t>Kartoffeln ohne Beregnung</t>
  </si>
  <si>
    <t>Kartoffeln mit Beregnung</t>
  </si>
  <si>
    <t>Felder mit eigenen Zahlen ersätzen</t>
  </si>
  <si>
    <t>Pflanzgut [€/dt]</t>
  </si>
  <si>
    <t>Saatgut [€/dt]</t>
  </si>
  <si>
    <t>Automatisch ausgefüllte Felder</t>
  </si>
  <si>
    <t xml:space="preserve">Überschuss </t>
  </si>
  <si>
    <t>Abbildung 1</t>
  </si>
  <si>
    <t>Abbildung 2</t>
  </si>
  <si>
    <t>Lohnansatz</t>
  </si>
  <si>
    <t>Zinsansatz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</si>
</sst>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1" xfId="0" applyFill="1" applyBorder="1"/>
    <xf numFmtId="0" fontId="0" fillId="2" borderId="4" xfId="0" applyFill="1" applyBorder="1"/>
    <xf numFmtId="0" fontId="0" fillId="2" borderId="13" xfId="0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5" xfId="0" applyFill="1" applyBorder="1"/>
    <xf numFmtId="44" fontId="0" fillId="2" borderId="10" xfId="1" applyFont="1" applyFill="1" applyBorder="1"/>
    <xf numFmtId="44" fontId="0" fillId="2" borderId="5" xfId="1" applyFont="1" applyFill="1" applyBorder="1"/>
    <xf numFmtId="44" fontId="0" fillId="2" borderId="13" xfId="0" applyNumberFormat="1" applyFill="1" applyBorder="1"/>
    <xf numFmtId="44" fontId="0" fillId="2" borderId="0" xfId="0" applyNumberFormat="1" applyFill="1" applyBorder="1"/>
    <xf numFmtId="2" fontId="0" fillId="2" borderId="5" xfId="1" applyNumberFormat="1" applyFont="1" applyFill="1" applyBorder="1"/>
    <xf numFmtId="0" fontId="0" fillId="2" borderId="6" xfId="0" applyFill="1" applyBorder="1"/>
    <xf numFmtId="0" fontId="0" fillId="2" borderId="7" xfId="0" applyFill="1" applyBorder="1"/>
    <xf numFmtId="44" fontId="0" fillId="2" borderId="8" xfId="0" applyNumberFormat="1" applyFill="1" applyBorder="1"/>
    <xf numFmtId="0" fontId="0" fillId="3" borderId="13" xfId="0" applyFill="1" applyBorder="1"/>
    <xf numFmtId="0" fontId="0" fillId="3" borderId="0" xfId="0" applyFill="1" applyBorder="1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8" xfId="0" applyFill="1" applyBorder="1"/>
    <xf numFmtId="44" fontId="0" fillId="2" borderId="0" xfId="1" applyFont="1" applyFill="1" applyBorder="1"/>
    <xf numFmtId="10" fontId="0" fillId="2" borderId="0" xfId="0" applyNumberFormat="1" applyFill="1" applyBorder="1"/>
    <xf numFmtId="0" fontId="0" fillId="3" borderId="4" xfId="0" applyFill="1" applyBorder="1"/>
    <xf numFmtId="0" fontId="0" fillId="3" borderId="7" xfId="0" applyFill="1" applyBorder="1"/>
    <xf numFmtId="44" fontId="0" fillId="3" borderId="10" xfId="1" applyFont="1" applyFill="1" applyBorder="1"/>
    <xf numFmtId="44" fontId="0" fillId="3" borderId="5" xfId="1" applyFont="1" applyFill="1" applyBorder="1"/>
    <xf numFmtId="0" fontId="2" fillId="2" borderId="4" xfId="0" applyFont="1" applyFill="1" applyBorder="1"/>
    <xf numFmtId="0" fontId="2" fillId="2" borderId="13" xfId="0" applyFont="1" applyFill="1" applyBorder="1"/>
    <xf numFmtId="0" fontId="2" fillId="2" borderId="0" xfId="0" applyFont="1" applyFill="1" applyBorder="1"/>
    <xf numFmtId="44" fontId="2" fillId="2" borderId="10" xfId="1" applyFont="1" applyFill="1" applyBorder="1"/>
    <xf numFmtId="44" fontId="2" fillId="2" borderId="5" xfId="1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44" fontId="2" fillId="2" borderId="8" xfId="0" applyNumberFormat="1" applyFont="1" applyFill="1" applyBorder="1"/>
    <xf numFmtId="0" fontId="0" fillId="3" borderId="0" xfId="0" applyFill="1"/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4" xfId="0" applyFont="1" applyFill="1" applyBorder="1"/>
    <xf numFmtId="9" fontId="3" fillId="2" borderId="13" xfId="0" applyNumberFormat="1" applyFont="1" applyFill="1" applyBorder="1"/>
    <xf numFmtId="0" fontId="3" fillId="2" borderId="0" xfId="0" applyFont="1" applyFill="1" applyBorder="1"/>
    <xf numFmtId="44" fontId="3" fillId="2" borderId="10" xfId="1" applyFont="1" applyFill="1" applyBorder="1"/>
    <xf numFmtId="9" fontId="3" fillId="2" borderId="0" xfId="0" applyNumberFormat="1" applyFont="1" applyFill="1" applyBorder="1"/>
    <xf numFmtId="44" fontId="3" fillId="2" borderId="5" xfId="1" applyFont="1" applyFill="1" applyBorder="1"/>
    <xf numFmtId="0" fontId="3" fillId="3" borderId="13" xfId="0" applyFont="1" applyFill="1" applyBorder="1"/>
    <xf numFmtId="0" fontId="3" fillId="3" borderId="0" xfId="0" applyFont="1" applyFill="1" applyBorder="1"/>
    <xf numFmtId="0" fontId="3" fillId="2" borderId="13" xfId="0" applyFont="1" applyFill="1" applyBorder="1"/>
    <xf numFmtId="44" fontId="3" fillId="3" borderId="10" xfId="1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activeCell="I27" sqref="I27"/>
    </sheetView>
  </sheetViews>
  <sheetFormatPr baseColWidth="10" defaultRowHeight="15" x14ac:dyDescent="0.25"/>
  <cols>
    <col min="1" max="1" width="6.42578125" customWidth="1"/>
    <col min="2" max="2" width="36.85546875" bestFit="1" customWidth="1"/>
    <col min="3" max="3" width="14" bestFit="1" customWidth="1"/>
    <col min="6" max="6" width="14" bestFit="1" customWidth="1"/>
    <col min="8" max="8" width="12.85546875" bestFit="1" customWidth="1"/>
    <col min="9" max="9" width="13.7109375" bestFit="1" customWidth="1"/>
    <col min="10" max="10" width="20.28515625" bestFit="1" customWidth="1"/>
  </cols>
  <sheetData>
    <row r="1" spans="1:11" ht="15.75" thickBot="1" x14ac:dyDescent="0.3">
      <c r="A1" t="s">
        <v>48</v>
      </c>
    </row>
    <row r="2" spans="1:11" x14ac:dyDescent="0.25">
      <c r="B2" s="1" t="s">
        <v>19</v>
      </c>
      <c r="C2" s="18"/>
      <c r="D2" s="18" t="s">
        <v>16</v>
      </c>
      <c r="E2" s="19" t="s">
        <v>17</v>
      </c>
      <c r="H2" s="1" t="s">
        <v>39</v>
      </c>
      <c r="I2" s="18" t="s">
        <v>40</v>
      </c>
      <c r="J2" s="18"/>
      <c r="K2" s="19"/>
    </row>
    <row r="3" spans="1:11" x14ac:dyDescent="0.25">
      <c r="B3" s="2" t="s">
        <v>20</v>
      </c>
      <c r="C3" s="16">
        <v>130000</v>
      </c>
      <c r="D3" s="4"/>
      <c r="E3" s="6"/>
      <c r="H3" s="2" t="s">
        <v>22</v>
      </c>
      <c r="I3" s="4" t="s">
        <v>28</v>
      </c>
      <c r="J3" s="4" t="s">
        <v>26</v>
      </c>
      <c r="K3" s="6" t="s">
        <v>17</v>
      </c>
    </row>
    <row r="4" spans="1:11" x14ac:dyDescent="0.25">
      <c r="B4" s="2" t="s">
        <v>23</v>
      </c>
      <c r="C4" s="4">
        <v>20</v>
      </c>
      <c r="D4" s="21">
        <f>C3/C4</f>
        <v>6500</v>
      </c>
      <c r="E4" s="8">
        <f>D4/H4</f>
        <v>0.26</v>
      </c>
      <c r="H4" s="23">
        <v>25000</v>
      </c>
      <c r="I4" s="16">
        <v>1.1000000000000001</v>
      </c>
      <c r="J4" s="16">
        <v>6</v>
      </c>
      <c r="K4" s="6">
        <f>J4*I4/50</f>
        <v>0.13200000000000001</v>
      </c>
    </row>
    <row r="5" spans="1:11" x14ac:dyDescent="0.25">
      <c r="B5" s="2" t="s">
        <v>24</v>
      </c>
      <c r="C5" s="22">
        <v>2.5499999999999998E-2</v>
      </c>
      <c r="D5" s="21">
        <f>C3/2*C5</f>
        <v>1657.5</v>
      </c>
      <c r="E5" s="8">
        <f>D5/H4</f>
        <v>6.6299999999999998E-2</v>
      </c>
      <c r="H5" s="2"/>
      <c r="I5" s="4" t="s">
        <v>29</v>
      </c>
      <c r="J5" s="4" t="s">
        <v>27</v>
      </c>
      <c r="K5" s="6" t="s">
        <v>17</v>
      </c>
    </row>
    <row r="6" spans="1:11" ht="15.75" thickBot="1" x14ac:dyDescent="0.3">
      <c r="B6" s="2" t="s">
        <v>18</v>
      </c>
      <c r="C6" s="4"/>
      <c r="D6" s="21">
        <f>E6*H4</f>
        <v>1250</v>
      </c>
      <c r="E6" s="8">
        <v>0.05</v>
      </c>
      <c r="H6" s="12"/>
      <c r="I6" s="24">
        <v>0.3</v>
      </c>
      <c r="J6" s="24">
        <v>20</v>
      </c>
      <c r="K6" s="20">
        <f>J6*I6/50</f>
        <v>0.12</v>
      </c>
    </row>
    <row r="7" spans="1:11" x14ac:dyDescent="0.25">
      <c r="B7" s="2" t="s">
        <v>25</v>
      </c>
      <c r="C7" s="4">
        <f>J4/50</f>
        <v>0.12</v>
      </c>
      <c r="D7" s="21">
        <f>J4/50*H4*I4</f>
        <v>3300.0000000000005</v>
      </c>
      <c r="E7" s="8">
        <f>I4*C7</f>
        <v>0.13200000000000001</v>
      </c>
    </row>
    <row r="8" spans="1:11" ht="15.75" thickBot="1" x14ac:dyDescent="0.3">
      <c r="B8" s="12" t="s">
        <v>21</v>
      </c>
      <c r="C8" s="13"/>
      <c r="D8" s="13"/>
      <c r="E8" s="14">
        <f>SUM(E4:E7)</f>
        <v>0.50829999999999997</v>
      </c>
    </row>
    <row r="9" spans="1:11" ht="15.75" thickBot="1" x14ac:dyDescent="0.3">
      <c r="A9" t="s">
        <v>49</v>
      </c>
    </row>
    <row r="10" spans="1:11" x14ac:dyDescent="0.25">
      <c r="B10" s="1"/>
      <c r="C10" s="37" t="s">
        <v>0</v>
      </c>
      <c r="D10" s="38"/>
      <c r="E10" s="39"/>
      <c r="F10" s="37" t="s">
        <v>11</v>
      </c>
      <c r="G10" s="38"/>
      <c r="H10" s="40"/>
    </row>
    <row r="11" spans="1:11" x14ac:dyDescent="0.25">
      <c r="B11" s="2"/>
      <c r="C11" s="3" t="s">
        <v>1</v>
      </c>
      <c r="D11" s="4" t="s">
        <v>2</v>
      </c>
      <c r="E11" s="5" t="s">
        <v>3</v>
      </c>
      <c r="F11" s="4" t="s">
        <v>1</v>
      </c>
      <c r="G11" s="4" t="s">
        <v>2</v>
      </c>
      <c r="H11" s="6" t="s">
        <v>3</v>
      </c>
    </row>
    <row r="12" spans="1:11" x14ac:dyDescent="0.25">
      <c r="B12" s="2" t="s">
        <v>31</v>
      </c>
      <c r="C12" s="15">
        <v>3.5</v>
      </c>
      <c r="D12" s="16">
        <v>750</v>
      </c>
      <c r="E12" s="7">
        <f>C12*D12</f>
        <v>2625</v>
      </c>
      <c r="F12" s="16">
        <v>3.5</v>
      </c>
      <c r="G12" s="16">
        <v>850</v>
      </c>
      <c r="H12" s="8">
        <f>F12*G12</f>
        <v>2975</v>
      </c>
    </row>
    <row r="13" spans="1:11" x14ac:dyDescent="0.25">
      <c r="B13" s="2" t="s">
        <v>32</v>
      </c>
      <c r="C13" s="15">
        <v>215</v>
      </c>
      <c r="D13" s="16">
        <v>1.1000000000000001</v>
      </c>
      <c r="E13" s="7">
        <f>C13*D13</f>
        <v>236.50000000000003</v>
      </c>
      <c r="F13" s="16">
        <v>215</v>
      </c>
      <c r="G13" s="16">
        <v>1.1000000000000001</v>
      </c>
      <c r="H13" s="8">
        <f>F13*G13</f>
        <v>236.50000000000003</v>
      </c>
    </row>
    <row r="14" spans="1:11" x14ac:dyDescent="0.25">
      <c r="B14" s="2" t="s">
        <v>33</v>
      </c>
      <c r="C14" s="3"/>
      <c r="D14" s="4"/>
      <c r="E14" s="25">
        <v>250</v>
      </c>
      <c r="F14" s="4"/>
      <c r="G14" s="4"/>
      <c r="H14" s="26">
        <v>250</v>
      </c>
    </row>
    <row r="15" spans="1:11" x14ac:dyDescent="0.25">
      <c r="B15" s="2" t="s">
        <v>34</v>
      </c>
      <c r="C15" s="15">
        <v>2.2999999999999998</v>
      </c>
      <c r="D15" s="16">
        <v>160</v>
      </c>
      <c r="E15" s="7">
        <f>C15*D15</f>
        <v>368</v>
      </c>
      <c r="F15" s="16">
        <v>2.2999999999999998</v>
      </c>
      <c r="G15" s="16">
        <v>180</v>
      </c>
      <c r="H15" s="8">
        <f>F15*G15</f>
        <v>413.99999999999994</v>
      </c>
    </row>
    <row r="16" spans="1:11" x14ac:dyDescent="0.25">
      <c r="B16" s="2" t="s">
        <v>4</v>
      </c>
      <c r="C16" s="3"/>
      <c r="D16" s="4"/>
      <c r="E16" s="25">
        <v>347</v>
      </c>
      <c r="F16" s="4"/>
      <c r="G16" s="4"/>
      <c r="H16" s="26">
        <v>347</v>
      </c>
    </row>
    <row r="17" spans="2:8" x14ac:dyDescent="0.25">
      <c r="B17" s="2" t="s">
        <v>5</v>
      </c>
      <c r="C17" s="3"/>
      <c r="D17" s="4"/>
      <c r="E17" s="25">
        <v>539</v>
      </c>
      <c r="F17" s="4"/>
      <c r="G17" s="4"/>
      <c r="H17" s="26">
        <v>546</v>
      </c>
    </row>
    <row r="18" spans="2:8" x14ac:dyDescent="0.25">
      <c r="B18" s="2" t="s">
        <v>30</v>
      </c>
      <c r="C18" s="9">
        <f>$E$8*10</f>
        <v>5.0830000000000002</v>
      </c>
      <c r="D18" s="16">
        <v>0</v>
      </c>
      <c r="E18" s="7">
        <v>0</v>
      </c>
      <c r="F18" s="10">
        <f>$E$8*10</f>
        <v>5.0830000000000002</v>
      </c>
      <c r="G18" s="16">
        <v>75</v>
      </c>
      <c r="H18" s="8">
        <f>F18*G18</f>
        <v>381.22500000000002</v>
      </c>
    </row>
    <row r="19" spans="2:8" x14ac:dyDescent="0.25">
      <c r="B19" s="41" t="s">
        <v>6</v>
      </c>
      <c r="C19" s="42">
        <v>0.02</v>
      </c>
      <c r="D19" s="43">
        <f>E12</f>
        <v>2625</v>
      </c>
      <c r="E19" s="44">
        <f>D19*C19</f>
        <v>52.5</v>
      </c>
      <c r="F19" s="45">
        <v>0.02</v>
      </c>
      <c r="G19" s="43">
        <f>H12</f>
        <v>2975</v>
      </c>
      <c r="H19" s="46">
        <f>G19*F19</f>
        <v>59.5</v>
      </c>
    </row>
    <row r="20" spans="2:8" x14ac:dyDescent="0.25">
      <c r="B20" s="41" t="s">
        <v>51</v>
      </c>
      <c r="C20" s="42">
        <v>0.02</v>
      </c>
      <c r="D20" s="43">
        <f>E12/2</f>
        <v>1312.5</v>
      </c>
      <c r="E20" s="44">
        <f>D20*C20</f>
        <v>26.25</v>
      </c>
      <c r="F20" s="45">
        <v>0.02</v>
      </c>
      <c r="G20" s="43">
        <f>H12/2</f>
        <v>1487.5</v>
      </c>
      <c r="H20" s="46">
        <f>G20*F20</f>
        <v>29.75</v>
      </c>
    </row>
    <row r="21" spans="2:8" x14ac:dyDescent="0.25">
      <c r="B21" s="41" t="s">
        <v>50</v>
      </c>
      <c r="C21" s="47">
        <v>20</v>
      </c>
      <c r="D21" s="48">
        <v>11</v>
      </c>
      <c r="E21" s="44">
        <f>D21*C21</f>
        <v>220</v>
      </c>
      <c r="F21" s="48">
        <v>20</v>
      </c>
      <c r="G21" s="48">
        <v>13</v>
      </c>
      <c r="H21" s="46">
        <f>G21*F21</f>
        <v>260</v>
      </c>
    </row>
    <row r="22" spans="2:8" x14ac:dyDescent="0.25">
      <c r="B22" s="41" t="s">
        <v>7</v>
      </c>
      <c r="C22" s="49"/>
      <c r="D22" s="43"/>
      <c r="E22" s="44">
        <f>SUM(E13:E21)</f>
        <v>2039.25</v>
      </c>
      <c r="F22" s="43"/>
      <c r="G22" s="43"/>
      <c r="H22" s="46">
        <f>SUM(H13:H21)</f>
        <v>2523.9749999999999</v>
      </c>
    </row>
    <row r="23" spans="2:8" x14ac:dyDescent="0.25">
      <c r="B23" s="41" t="s">
        <v>47</v>
      </c>
      <c r="C23" s="49" t="s">
        <v>12</v>
      </c>
      <c r="D23" s="43"/>
      <c r="E23" s="44">
        <f>E12-E22</f>
        <v>585.75</v>
      </c>
      <c r="F23" s="43"/>
      <c r="G23" s="43"/>
      <c r="H23" s="46">
        <f>H12-H22</f>
        <v>451.02500000000009</v>
      </c>
    </row>
    <row r="24" spans="2:8" x14ac:dyDescent="0.25">
      <c r="B24" s="2"/>
      <c r="C24" s="3" t="s">
        <v>13</v>
      </c>
      <c r="D24" s="4"/>
      <c r="E24" s="7">
        <f>E23/D12</f>
        <v>0.78100000000000003</v>
      </c>
      <c r="F24" s="4"/>
      <c r="G24" s="4"/>
      <c r="H24" s="8">
        <f>H23/G12</f>
        <v>0.53061764705882364</v>
      </c>
    </row>
    <row r="25" spans="2:8" x14ac:dyDescent="0.25">
      <c r="B25" s="2" t="s">
        <v>8</v>
      </c>
      <c r="C25" s="3" t="s">
        <v>13</v>
      </c>
      <c r="D25" s="4"/>
      <c r="E25" s="7">
        <f>E22/D12</f>
        <v>2.7189999999999999</v>
      </c>
      <c r="F25" s="4"/>
      <c r="G25" s="4"/>
      <c r="H25" s="8">
        <f>H22/G12</f>
        <v>2.9693823529411763</v>
      </c>
    </row>
    <row r="26" spans="2:8" x14ac:dyDescent="0.25">
      <c r="B26" s="2" t="s">
        <v>9</v>
      </c>
      <c r="C26" s="3" t="s">
        <v>14</v>
      </c>
      <c r="D26" s="4"/>
      <c r="E26" s="7"/>
      <c r="F26" s="4"/>
      <c r="G26" s="4"/>
      <c r="H26" s="11">
        <f>(G12-D12)/G18</f>
        <v>1.3333333333333333</v>
      </c>
    </row>
    <row r="27" spans="2:8" ht="15.75" x14ac:dyDescent="0.25">
      <c r="B27" s="27" t="s">
        <v>10</v>
      </c>
      <c r="C27" s="28" t="s">
        <v>12</v>
      </c>
      <c r="D27" s="29"/>
      <c r="E27" s="30"/>
      <c r="F27" s="29"/>
      <c r="G27" s="29"/>
      <c r="H27" s="31">
        <f>H23-E23</f>
        <v>-134.72499999999991</v>
      </c>
    </row>
    <row r="28" spans="2:8" ht="16.5" thickBot="1" x14ac:dyDescent="0.3">
      <c r="B28" s="32"/>
      <c r="C28" s="33" t="s">
        <v>15</v>
      </c>
      <c r="D28" s="33"/>
      <c r="E28" s="34"/>
      <c r="F28" s="33"/>
      <c r="G28" s="33"/>
      <c r="H28" s="35">
        <f>H27/G18</f>
        <v>-1.7963333333333322</v>
      </c>
    </row>
    <row r="31" spans="2:8" ht="15.75" thickBot="1" x14ac:dyDescent="0.3"/>
    <row r="32" spans="2:8" x14ac:dyDescent="0.25">
      <c r="B32" s="1"/>
      <c r="C32" s="37" t="s">
        <v>35</v>
      </c>
      <c r="D32" s="38"/>
      <c r="E32" s="39"/>
      <c r="F32" s="37" t="s">
        <v>36</v>
      </c>
      <c r="G32" s="38"/>
      <c r="H32" s="40"/>
    </row>
    <row r="33" spans="2:8" x14ac:dyDescent="0.25">
      <c r="B33" s="2"/>
      <c r="C33" s="3" t="s">
        <v>1</v>
      </c>
      <c r="D33" s="4" t="s">
        <v>2</v>
      </c>
      <c r="E33" s="5" t="s">
        <v>3</v>
      </c>
      <c r="F33" s="4" t="s">
        <v>1</v>
      </c>
      <c r="G33" s="4" t="s">
        <v>2</v>
      </c>
      <c r="H33" s="6" t="s">
        <v>3</v>
      </c>
    </row>
    <row r="34" spans="2:8" x14ac:dyDescent="0.25">
      <c r="B34" s="2" t="s">
        <v>37</v>
      </c>
      <c r="C34" s="15">
        <v>30</v>
      </c>
      <c r="D34" s="16">
        <v>80</v>
      </c>
      <c r="E34" s="7">
        <f>C34*D34</f>
        <v>2400</v>
      </c>
      <c r="F34" s="16">
        <v>30</v>
      </c>
      <c r="G34" s="16">
        <v>90</v>
      </c>
      <c r="H34" s="8">
        <f>F34*G34</f>
        <v>2700</v>
      </c>
    </row>
    <row r="35" spans="2:8" x14ac:dyDescent="0.25">
      <c r="B35" s="2" t="s">
        <v>45</v>
      </c>
      <c r="C35" s="47">
        <v>45</v>
      </c>
      <c r="D35" s="16">
        <v>1.85</v>
      </c>
      <c r="E35" s="7">
        <f>C35*D35</f>
        <v>83.25</v>
      </c>
      <c r="F35" s="16">
        <v>45</v>
      </c>
      <c r="G35" s="16">
        <v>1.85</v>
      </c>
      <c r="H35" s="8">
        <f>F35*G35</f>
        <v>83.25</v>
      </c>
    </row>
    <row r="36" spans="2:8" x14ac:dyDescent="0.25">
      <c r="B36" s="2" t="s">
        <v>33</v>
      </c>
      <c r="C36" s="3"/>
      <c r="D36" s="4"/>
      <c r="E36" s="25">
        <v>100</v>
      </c>
      <c r="F36" s="4"/>
      <c r="G36" s="4"/>
      <c r="H36" s="26">
        <v>100</v>
      </c>
    </row>
    <row r="37" spans="2:8" x14ac:dyDescent="0.25">
      <c r="B37" s="2" t="s">
        <v>34</v>
      </c>
      <c r="C37" s="15">
        <v>2.2999999999999998</v>
      </c>
      <c r="D37" s="16">
        <v>120</v>
      </c>
      <c r="E37" s="7">
        <f>C37*D37</f>
        <v>276</v>
      </c>
      <c r="F37" s="16">
        <v>2.2999999999999998</v>
      </c>
      <c r="G37" s="16">
        <v>130</v>
      </c>
      <c r="H37" s="8">
        <f>F37*G37</f>
        <v>299</v>
      </c>
    </row>
    <row r="38" spans="2:8" x14ac:dyDescent="0.25">
      <c r="B38" s="2" t="s">
        <v>4</v>
      </c>
      <c r="C38" s="3"/>
      <c r="D38" s="4"/>
      <c r="E38" s="25">
        <v>240</v>
      </c>
      <c r="F38" s="4"/>
      <c r="G38" s="4"/>
      <c r="H38" s="26">
        <v>240</v>
      </c>
    </row>
    <row r="39" spans="2:8" x14ac:dyDescent="0.25">
      <c r="B39" s="2" t="s">
        <v>5</v>
      </c>
      <c r="C39" s="3"/>
      <c r="D39" s="4"/>
      <c r="E39" s="25">
        <v>405</v>
      </c>
      <c r="F39" s="4"/>
      <c r="G39" s="4"/>
      <c r="H39" s="26">
        <v>405</v>
      </c>
    </row>
    <row r="40" spans="2:8" x14ac:dyDescent="0.25">
      <c r="B40" s="2" t="s">
        <v>30</v>
      </c>
      <c r="C40" s="9">
        <f>$E$8*10</f>
        <v>5.0830000000000002</v>
      </c>
      <c r="D40" s="16">
        <v>0</v>
      </c>
      <c r="E40" s="7">
        <v>0</v>
      </c>
      <c r="F40" s="10">
        <f>$E$8*10</f>
        <v>5.0830000000000002</v>
      </c>
      <c r="G40" s="16">
        <v>50</v>
      </c>
      <c r="H40" s="8">
        <f>F40*G40</f>
        <v>254.15</v>
      </c>
    </row>
    <row r="41" spans="2:8" x14ac:dyDescent="0.25">
      <c r="B41" s="41" t="s">
        <v>6</v>
      </c>
      <c r="C41" s="42">
        <v>0.02</v>
      </c>
      <c r="D41" s="43">
        <f>E34</f>
        <v>2400</v>
      </c>
      <c r="E41" s="44">
        <f>D41*C41</f>
        <v>48</v>
      </c>
      <c r="F41" s="45">
        <v>0.02</v>
      </c>
      <c r="G41" s="43">
        <f>H34</f>
        <v>2700</v>
      </c>
      <c r="H41" s="8">
        <f>G41*F41</f>
        <v>54</v>
      </c>
    </row>
    <row r="42" spans="2:8" x14ac:dyDescent="0.25">
      <c r="B42" s="41" t="s">
        <v>51</v>
      </c>
      <c r="C42" s="42">
        <v>0.02</v>
      </c>
      <c r="D42" s="43">
        <f>E34/2</f>
        <v>1200</v>
      </c>
      <c r="E42" s="44">
        <f>D42*C42</f>
        <v>24</v>
      </c>
      <c r="F42" s="45">
        <v>0.02</v>
      </c>
      <c r="G42" s="43">
        <f>H34/2</f>
        <v>1350</v>
      </c>
      <c r="H42" s="8">
        <f>G42*F42</f>
        <v>27</v>
      </c>
    </row>
    <row r="43" spans="2:8" x14ac:dyDescent="0.25">
      <c r="B43" s="41" t="s">
        <v>50</v>
      </c>
      <c r="C43" s="47">
        <v>20</v>
      </c>
      <c r="D43" s="48">
        <v>8</v>
      </c>
      <c r="E43" s="44">
        <f>D43*C43</f>
        <v>160</v>
      </c>
      <c r="F43" s="48">
        <v>20</v>
      </c>
      <c r="G43" s="48">
        <v>9.5</v>
      </c>
      <c r="H43" s="8">
        <f>G43*F43</f>
        <v>190</v>
      </c>
    </row>
    <row r="44" spans="2:8" x14ac:dyDescent="0.25">
      <c r="B44" s="41" t="s">
        <v>7</v>
      </c>
      <c r="C44" s="49"/>
      <c r="D44" s="43"/>
      <c r="E44" s="44">
        <f>SUM(E35:E43)</f>
        <v>1336.25</v>
      </c>
      <c r="F44" s="43"/>
      <c r="G44" s="43"/>
      <c r="H44" s="8">
        <f>SUM(H35:H43)</f>
        <v>1652.4</v>
      </c>
    </row>
    <row r="45" spans="2:8" x14ac:dyDescent="0.25">
      <c r="B45" s="41" t="s">
        <v>38</v>
      </c>
      <c r="C45" s="3" t="s">
        <v>12</v>
      </c>
      <c r="D45" s="4"/>
      <c r="E45" s="7">
        <f>E34-E44</f>
        <v>1063.75</v>
      </c>
      <c r="F45" s="4"/>
      <c r="G45" s="4"/>
      <c r="H45" s="8">
        <f>H34-H44</f>
        <v>1047.5999999999999</v>
      </c>
    </row>
    <row r="46" spans="2:8" x14ac:dyDescent="0.25">
      <c r="B46" s="41"/>
      <c r="C46" s="3" t="s">
        <v>13</v>
      </c>
      <c r="D46" s="4"/>
      <c r="E46" s="7">
        <f>E45/D34</f>
        <v>13.296875</v>
      </c>
      <c r="F46" s="4"/>
      <c r="G46" s="4"/>
      <c r="H46" s="8">
        <f>H45/G34</f>
        <v>11.639999999999999</v>
      </c>
    </row>
    <row r="47" spans="2:8" x14ac:dyDescent="0.25">
      <c r="B47" s="41" t="s">
        <v>8</v>
      </c>
      <c r="C47" s="3" t="s">
        <v>13</v>
      </c>
      <c r="D47" s="4"/>
      <c r="E47" s="7">
        <f>E44/D34</f>
        <v>16.703125</v>
      </c>
      <c r="F47" s="4"/>
      <c r="G47" s="4"/>
      <c r="H47" s="8">
        <f>H44/G34</f>
        <v>18.36</v>
      </c>
    </row>
    <row r="48" spans="2:8" x14ac:dyDescent="0.25">
      <c r="B48" s="41" t="s">
        <v>9</v>
      </c>
      <c r="C48" s="3" t="s">
        <v>14</v>
      </c>
      <c r="D48" s="4"/>
      <c r="E48" s="7"/>
      <c r="F48" s="4"/>
      <c r="G48" s="4"/>
      <c r="H48" s="11">
        <f>(G34-D34)/G40</f>
        <v>0.2</v>
      </c>
    </row>
    <row r="49" spans="2:8" ht="15.75" x14ac:dyDescent="0.25">
      <c r="B49" s="27" t="s">
        <v>10</v>
      </c>
      <c r="C49" s="28" t="s">
        <v>12</v>
      </c>
      <c r="D49" s="29"/>
      <c r="E49" s="30"/>
      <c r="F49" s="29"/>
      <c r="G49" s="29"/>
      <c r="H49" s="31">
        <f>H45-E45</f>
        <v>-16.150000000000091</v>
      </c>
    </row>
    <row r="50" spans="2:8" ht="16.5" thickBot="1" x14ac:dyDescent="0.3">
      <c r="B50" s="32"/>
      <c r="C50" s="33" t="s">
        <v>15</v>
      </c>
      <c r="D50" s="33"/>
      <c r="E50" s="34"/>
      <c r="F50" s="33"/>
      <c r="G50" s="33"/>
      <c r="H50" s="35">
        <f>H49/G40</f>
        <v>-0.32300000000000184</v>
      </c>
    </row>
    <row r="53" spans="2:8" ht="15.75" thickBot="1" x14ac:dyDescent="0.3"/>
    <row r="54" spans="2:8" x14ac:dyDescent="0.25">
      <c r="B54" s="1"/>
      <c r="C54" s="37" t="s">
        <v>41</v>
      </c>
      <c r="D54" s="38"/>
      <c r="E54" s="39"/>
      <c r="F54" s="37" t="s">
        <v>42</v>
      </c>
      <c r="G54" s="38"/>
      <c r="H54" s="40"/>
    </row>
    <row r="55" spans="2:8" x14ac:dyDescent="0.25">
      <c r="B55" s="2"/>
      <c r="C55" s="3" t="s">
        <v>1</v>
      </c>
      <c r="D55" s="4" t="s">
        <v>2</v>
      </c>
      <c r="E55" s="5" t="s">
        <v>3</v>
      </c>
      <c r="F55" s="4" t="s">
        <v>1</v>
      </c>
      <c r="G55" s="4" t="s">
        <v>2</v>
      </c>
      <c r="H55" s="6" t="s">
        <v>3</v>
      </c>
    </row>
    <row r="56" spans="2:8" x14ac:dyDescent="0.25">
      <c r="B56" s="2" t="s">
        <v>37</v>
      </c>
      <c r="C56" s="47">
        <v>18</v>
      </c>
      <c r="D56" s="16">
        <v>450</v>
      </c>
      <c r="E56" s="7">
        <f>C56*D56</f>
        <v>8100</v>
      </c>
      <c r="F56" s="16">
        <v>18</v>
      </c>
      <c r="G56" s="16">
        <v>550</v>
      </c>
      <c r="H56" s="8">
        <f>F56*G56</f>
        <v>9900</v>
      </c>
    </row>
    <row r="57" spans="2:8" x14ac:dyDescent="0.25">
      <c r="B57" s="2" t="s">
        <v>44</v>
      </c>
      <c r="C57" s="15">
        <v>50</v>
      </c>
      <c r="D57" s="16">
        <v>27</v>
      </c>
      <c r="E57" s="7">
        <f>C57*D57</f>
        <v>1350</v>
      </c>
      <c r="F57" s="16">
        <v>50</v>
      </c>
      <c r="G57" s="16">
        <v>27</v>
      </c>
      <c r="H57" s="8">
        <f>F57*G57</f>
        <v>1350</v>
      </c>
    </row>
    <row r="58" spans="2:8" x14ac:dyDescent="0.25">
      <c r="B58" s="2" t="s">
        <v>33</v>
      </c>
      <c r="C58" s="3"/>
      <c r="D58" s="4"/>
      <c r="E58" s="25">
        <v>400</v>
      </c>
      <c r="F58" s="4"/>
      <c r="G58" s="4"/>
      <c r="H58" s="26">
        <v>400</v>
      </c>
    </row>
    <row r="59" spans="2:8" x14ac:dyDescent="0.25">
      <c r="B59" s="2" t="s">
        <v>34</v>
      </c>
      <c r="C59" s="15">
        <v>2.2999999999999998</v>
      </c>
      <c r="D59" s="16">
        <v>150</v>
      </c>
      <c r="E59" s="7">
        <f>C59*D59</f>
        <v>345</v>
      </c>
      <c r="F59" s="16">
        <v>2.2999999999999998</v>
      </c>
      <c r="G59" s="16">
        <v>150</v>
      </c>
      <c r="H59" s="8">
        <f>F59*G59</f>
        <v>345</v>
      </c>
    </row>
    <row r="60" spans="2:8" x14ac:dyDescent="0.25">
      <c r="B60" s="2" t="s">
        <v>4</v>
      </c>
      <c r="C60" s="3"/>
      <c r="D60" s="4"/>
      <c r="E60" s="50">
        <v>440</v>
      </c>
      <c r="F60" s="4"/>
      <c r="G60" s="4"/>
      <c r="H60" s="26">
        <v>520</v>
      </c>
    </row>
    <row r="61" spans="2:8" x14ac:dyDescent="0.25">
      <c r="B61" s="2" t="s">
        <v>5</v>
      </c>
      <c r="C61" s="3"/>
      <c r="D61" s="4"/>
      <c r="E61" s="25">
        <v>1150</v>
      </c>
      <c r="F61" s="4"/>
      <c r="G61" s="4"/>
      <c r="H61" s="26">
        <v>1150</v>
      </c>
    </row>
    <row r="62" spans="2:8" x14ac:dyDescent="0.25">
      <c r="B62" s="2" t="s">
        <v>30</v>
      </c>
      <c r="C62" s="9">
        <f>$E$8*10</f>
        <v>5.0830000000000002</v>
      </c>
      <c r="D62" s="16">
        <v>0</v>
      </c>
      <c r="E62" s="7">
        <v>0</v>
      </c>
      <c r="F62" s="10">
        <f>$E$8*10</f>
        <v>5.0830000000000002</v>
      </c>
      <c r="G62" s="16">
        <v>100</v>
      </c>
      <c r="H62" s="8">
        <f>F62*G62</f>
        <v>508.3</v>
      </c>
    </row>
    <row r="63" spans="2:8" x14ac:dyDescent="0.25">
      <c r="B63" s="41" t="s">
        <v>6</v>
      </c>
      <c r="C63" s="42">
        <v>0.03</v>
      </c>
      <c r="D63" s="43">
        <f>E56</f>
        <v>8100</v>
      </c>
      <c r="E63" s="44">
        <f>D63*C63</f>
        <v>243</v>
      </c>
      <c r="F63" s="45">
        <v>0.03</v>
      </c>
      <c r="G63" s="4">
        <f>H56</f>
        <v>9900</v>
      </c>
      <c r="H63" s="8">
        <f>G63*F63</f>
        <v>297</v>
      </c>
    </row>
    <row r="64" spans="2:8" x14ac:dyDescent="0.25">
      <c r="B64" s="41" t="s">
        <v>51</v>
      </c>
      <c r="C64" s="42">
        <v>0.02</v>
      </c>
      <c r="D64" s="43">
        <f>E56/2</f>
        <v>4050</v>
      </c>
      <c r="E64" s="44">
        <f>D64*C64</f>
        <v>81</v>
      </c>
      <c r="F64" s="45">
        <v>0.02</v>
      </c>
      <c r="G64" s="4">
        <f>H56/2</f>
        <v>4950</v>
      </c>
      <c r="H64" s="8">
        <f>G64*F64</f>
        <v>99</v>
      </c>
    </row>
    <row r="65" spans="2:8" x14ac:dyDescent="0.25">
      <c r="B65" s="41" t="s">
        <v>50</v>
      </c>
      <c r="C65" s="47">
        <v>20</v>
      </c>
      <c r="D65" s="48">
        <v>33</v>
      </c>
      <c r="E65" s="44">
        <f>D65*C65</f>
        <v>660</v>
      </c>
      <c r="F65" s="48">
        <v>20</v>
      </c>
      <c r="G65" s="16">
        <v>37</v>
      </c>
      <c r="H65" s="8">
        <f>G65*F65</f>
        <v>740</v>
      </c>
    </row>
    <row r="66" spans="2:8" x14ac:dyDescent="0.25">
      <c r="B66" s="41" t="s">
        <v>7</v>
      </c>
      <c r="C66" s="3"/>
      <c r="D66" s="4"/>
      <c r="E66" s="7">
        <f>SUM(E57:E65)</f>
        <v>4669</v>
      </c>
      <c r="F66" s="4"/>
      <c r="G66" s="4"/>
      <c r="H66" s="8">
        <f>SUM(H57:H65)</f>
        <v>5409.3</v>
      </c>
    </row>
    <row r="67" spans="2:8" x14ac:dyDescent="0.25">
      <c r="B67" s="41" t="s">
        <v>38</v>
      </c>
      <c r="C67" s="3" t="s">
        <v>12</v>
      </c>
      <c r="D67" s="4"/>
      <c r="E67" s="7">
        <f>E56-E66</f>
        <v>3431</v>
      </c>
      <c r="F67" s="4"/>
      <c r="G67" s="4"/>
      <c r="H67" s="8">
        <f>H56-H66</f>
        <v>4490.7</v>
      </c>
    </row>
    <row r="68" spans="2:8" x14ac:dyDescent="0.25">
      <c r="B68" s="41"/>
      <c r="C68" s="3" t="s">
        <v>13</v>
      </c>
      <c r="D68" s="4"/>
      <c r="E68" s="7">
        <f>E67/D56</f>
        <v>7.6244444444444444</v>
      </c>
      <c r="F68" s="4"/>
      <c r="G68" s="4"/>
      <c r="H68" s="8">
        <f>H67/G56</f>
        <v>8.1649090909090898</v>
      </c>
    </row>
    <row r="69" spans="2:8" x14ac:dyDescent="0.25">
      <c r="B69" s="2" t="s">
        <v>8</v>
      </c>
      <c r="C69" s="3" t="s">
        <v>13</v>
      </c>
      <c r="D69" s="4"/>
      <c r="E69" s="7">
        <f>E66/D56</f>
        <v>10.375555555555556</v>
      </c>
      <c r="F69" s="4"/>
      <c r="G69" s="4"/>
      <c r="H69" s="8">
        <f>H66/G56</f>
        <v>9.8350909090909102</v>
      </c>
    </row>
    <row r="70" spans="2:8" x14ac:dyDescent="0.25">
      <c r="B70" s="2" t="s">
        <v>9</v>
      </c>
      <c r="C70" s="3" t="s">
        <v>14</v>
      </c>
      <c r="D70" s="4"/>
      <c r="E70" s="7"/>
      <c r="F70" s="4"/>
      <c r="G70" s="4"/>
      <c r="H70" s="11">
        <f>(G56-D56)/G62</f>
        <v>1</v>
      </c>
    </row>
    <row r="71" spans="2:8" ht="15.75" x14ac:dyDescent="0.25">
      <c r="B71" s="27" t="s">
        <v>10</v>
      </c>
      <c r="C71" s="28" t="s">
        <v>12</v>
      </c>
      <c r="D71" s="29"/>
      <c r="E71" s="30"/>
      <c r="F71" s="29"/>
      <c r="G71" s="29"/>
      <c r="H71" s="31">
        <f>H67-E67</f>
        <v>1059.6999999999998</v>
      </c>
    </row>
    <row r="72" spans="2:8" ht="16.5" thickBot="1" x14ac:dyDescent="0.3">
      <c r="B72" s="32"/>
      <c r="C72" s="33" t="s">
        <v>15</v>
      </c>
      <c r="D72" s="33"/>
      <c r="E72" s="34"/>
      <c r="F72" s="33"/>
      <c r="G72" s="33"/>
      <c r="H72" s="35">
        <f>H71/G62</f>
        <v>10.596999999999998</v>
      </c>
    </row>
    <row r="74" spans="2:8" x14ac:dyDescent="0.25">
      <c r="B74" s="17" t="s">
        <v>46</v>
      </c>
    </row>
    <row r="75" spans="2:8" x14ac:dyDescent="0.25">
      <c r="B75" s="36" t="s">
        <v>43</v>
      </c>
    </row>
  </sheetData>
  <mergeCells count="6">
    <mergeCell ref="C32:E32"/>
    <mergeCell ref="F32:H32"/>
    <mergeCell ref="C10:E10"/>
    <mergeCell ref="F10:H10"/>
    <mergeCell ref="C54:E54"/>
    <mergeCell ref="F54:H5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LWK-NRW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Keutmann, Simon</dc:creator>
  <cp:lastModifiedBy>Keutmann, Simon</cp:lastModifiedBy>
  <dcterms:created xsi:type="dcterms:W3CDTF">2022-04-20T05:43:29Z</dcterms:created>
  <dcterms:modified xsi:type="dcterms:W3CDTF">2022-04-21T11:07:46Z</dcterms:modified>
</cp:coreProperties>
</file>